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<sst xmlns="http://schemas.openxmlformats.org/spreadsheetml/2006/main" count="60" uniqueCount="55">
  <si>
    <t>２００６～２００７年シーズン　関西シクロクロス決算報告書</t>
  </si>
  <si>
    <t>＜期間：２００６年３月３１日～２００７年２月１日＞</t>
  </si>
  <si>
    <t>＜収入＞</t>
  </si>
  <si>
    <t>科目</t>
  </si>
  <si>
    <t>金額（円）</t>
  </si>
  <si>
    <t>比率（％）</t>
  </si>
  <si>
    <t>前期決算額</t>
  </si>
  <si>
    <t>主な内容</t>
  </si>
  <si>
    <t>エントリーフィー</t>
  </si>
  <si>
    <t>全８戦及びプロローグ</t>
  </si>
  <si>
    <t>補助金</t>
  </si>
  <si>
    <t>京都市体育協会から</t>
  </si>
  <si>
    <t>ＡＪＯＣＣから</t>
  </si>
  <si>
    <t>セレクションシリーズ（野洲川）賞金補助</t>
  </si>
  <si>
    <t>その他収入</t>
  </si>
  <si>
    <t>前年はPONTONI招待長野負担金、歓迎パーティー収益（4,000円）</t>
  </si>
  <si>
    <t>繰越金</t>
  </si>
  <si>
    <t>昨シーズン終了時繰り越し（今期は赤字繰り越しでした）</t>
  </si>
  <si>
    <t>合計</t>
  </si>
  <si>
    <t>＜支出＞</t>
  </si>
  <si>
    <t>前期決算額</t>
  </si>
  <si>
    <t>保険料</t>
  </si>
  <si>
    <t>大会保険（８戦＋プロローグの計９大会分）</t>
  </si>
  <si>
    <t>会場使用料</t>
  </si>
  <si>
    <t>施設使用料（北神戸、野洲、マイアミ、三段池、希望が丘、桂川）</t>
  </si>
  <si>
    <t>食料費・宿泊費</t>
  </si>
  <si>
    <t>スタッフ前泊、前日準備及び当日の昼食弁当、お茶</t>
  </si>
  <si>
    <t>スタッフ交通費</t>
  </si>
  <si>
    <t>スタッフの当日交通費、ＵＣＩ審判、ＰＡ・アナウンサー等を含む</t>
  </si>
  <si>
    <t>－</t>
  </si>
  <si>
    <t>うち運営スタッフ分</t>
  </si>
  <si>
    <t>交通費・燃料費</t>
  </si>
  <si>
    <t>コース視察、会場打ち合わせ、準備、当日の交通費、駐車場代、燃料代</t>
  </si>
  <si>
    <t>－</t>
  </si>
  <si>
    <t>うち視察、打ち合わせを除く大会運営分</t>
  </si>
  <si>
    <t>印刷費</t>
  </si>
  <si>
    <t>パンフレット、プログラム印刷</t>
  </si>
  <si>
    <t>郵送費</t>
  </si>
  <si>
    <t>要項・郵便振替用紙送付、文書郵送代等</t>
  </si>
  <si>
    <t>資材費</t>
  </si>
  <si>
    <t>野洲川ステージ、ゼッケン、杭、事務用品、等</t>
  </si>
  <si>
    <t>賞品・賞金</t>
  </si>
  <si>
    <t>野洲、桂川、総合ポイント償金（Ｃ１・ＣＬ１・ＣＭ）、国内招待選手、賞品</t>
  </si>
  <si>
    <t>負担金</t>
  </si>
  <si>
    <t>車連トラック負担金、ＡＪＯＣＣ負担金（エントリー人数×１００円）等</t>
  </si>
  <si>
    <t>広告費</t>
  </si>
  <si>
    <t>イタリア招待選手</t>
  </si>
  <si>
    <t>今年はありません</t>
  </si>
  <si>
    <t>その他</t>
  </si>
  <si>
    <t>前期未払い金返済、ＵＣＩ登録料、スポーツエントリー手数料、雑費等</t>
  </si>
  <si>
    <t>次期繰り越し</t>
  </si>
  <si>
    <t>●昨シーズンの赤字を反省して、今シーズンは支出を抑え、参加費の値上げなどにより、前年度の赤字（負担金の支払い延期）を解消し且つ、</t>
  </si>
  <si>
    <t>　繰越金を確保できました。外国人招待や全日本選手権の開催がなかったことも支出を抑えられた原因と考えます。</t>
  </si>
  <si>
    <t>●参加者の増加自体も収入増につながりました。</t>
  </si>
  <si>
    <t>●黒字分については、次期新規コース開拓の視察費や、長年使ってきた発電機の更新などに充てる予定です。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</si>
</sst>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14"/>
      <name val="ＭＳ Ｐゴシック"/>
      <family val="3"/>
    </font>
    <font>
      <sz val="6"/>
      <name val="ＭＳ Ｐゴシック"/>
      <family val="3"/>
    </font>
    <font>
      <sz val="10"/>
      <name val="ＭＳ Ｐゴシック"/>
      <family val="3"/>
    </font>
  </fonts>
  <fills count="2">
    <fill>
      <patternFill/>
    </fill>
    <fill>
      <patternFill patternType="gray125"/>
    </fill>
  </fills>
  <borders count="32">
    <border>
      <left/>
      <right/>
      <top/>
      <bottom/>
      <diagonal/>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style="double"/>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thin"/>
      <bottom style="hair"/>
    </border>
    <border>
      <left style="thin"/>
      <right style="medium"/>
      <top style="thin"/>
      <bottom style="hair"/>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double"/>
    </border>
    <border>
      <left style="medium"/>
      <right style="thin"/>
      <top>
        <color indexed="63"/>
      </top>
      <bottom style="double"/>
    </border>
    <border>
      <left style="thin"/>
      <right style="medium"/>
      <top>
        <color indexed="63"/>
      </top>
      <bottom style="double"/>
    </border>
    <border>
      <left style="medium"/>
      <right>
        <color indexed="63"/>
      </right>
      <top style="double"/>
      <bottom style="medium"/>
    </border>
    <border>
      <left style="medium"/>
      <right style="thin"/>
      <top style="double"/>
      <bottom style="medium"/>
    </border>
    <border>
      <left style="thin"/>
      <right style="medium"/>
      <top style="double"/>
      <bottom style="medium"/>
    </border>
    <border>
      <left style="medium"/>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vertical="center"/>
    </xf>
    <xf numFmtId="0" fontId="1" fillId="0" borderId="0" xfId="0" applyFont="1" applyAlignment="1">
      <alignment horizontal="left" vertical="center"/>
    </xf>
    <xf numFmtId="0" fontId="1" fillId="0" borderId="0" xfId="0" applyFont="1" applyAlignment="1" quotePrefix="1">
      <alignment vertical="center"/>
    </xf>
    <xf numFmtId="0" fontId="0" fillId="0" borderId="0" xfId="0" applyAlignment="1">
      <alignment horizontal="right"/>
    </xf>
    <xf numFmtId="0" fontId="0" fillId="0" borderId="1" xfId="0" applyBorder="1" applyAlignment="1">
      <alignment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vertical="center"/>
    </xf>
    <xf numFmtId="38" fontId="0" fillId="0" borderId="6" xfId="16" applyBorder="1" applyAlignment="1">
      <alignment vertical="center"/>
    </xf>
    <xf numFmtId="10" fontId="0" fillId="0" borderId="7" xfId="16" applyNumberFormat="1" applyBorder="1" applyAlignment="1">
      <alignment/>
    </xf>
    <xf numFmtId="0" fontId="0" fillId="0" borderId="7" xfId="0" applyBorder="1" applyAlignment="1">
      <alignment vertical="center"/>
    </xf>
    <xf numFmtId="0" fontId="0" fillId="0" borderId="8" xfId="0" applyBorder="1" applyAlignment="1">
      <alignment vertical="center"/>
    </xf>
    <xf numFmtId="38" fontId="0" fillId="0" borderId="9" xfId="16" applyBorder="1" applyAlignment="1">
      <alignment/>
    </xf>
    <xf numFmtId="10" fontId="0" fillId="0" borderId="10" xfId="16" applyNumberFormat="1" applyBorder="1" applyAlignment="1">
      <alignment/>
    </xf>
    <xf numFmtId="0" fontId="0" fillId="0" borderId="10" xfId="0" applyBorder="1" applyAlignment="1">
      <alignment vertical="center"/>
    </xf>
    <xf numFmtId="0" fontId="0" fillId="0" borderId="11" xfId="0" applyBorder="1" applyAlignment="1">
      <alignment vertical="center"/>
    </xf>
    <xf numFmtId="38" fontId="0" fillId="0" borderId="12" xfId="16" applyBorder="1" applyAlignment="1">
      <alignment/>
    </xf>
    <xf numFmtId="0" fontId="0" fillId="0" borderId="13" xfId="0" applyBorder="1" applyAlignment="1">
      <alignment vertical="center"/>
    </xf>
    <xf numFmtId="0" fontId="0" fillId="0" borderId="14" xfId="0" applyBorder="1" applyAlignment="1">
      <alignment vertical="center"/>
    </xf>
    <xf numFmtId="38" fontId="0" fillId="0" borderId="15" xfId="16" applyBorder="1" applyAlignment="1">
      <alignment/>
    </xf>
    <xf numFmtId="10" fontId="0" fillId="0" borderId="16" xfId="16" applyNumberFormat="1" applyBorder="1" applyAlignment="1">
      <alignment/>
    </xf>
    <xf numFmtId="0" fontId="0" fillId="0" borderId="16" xfId="0" applyBorder="1" applyAlignment="1">
      <alignment vertical="center"/>
    </xf>
    <xf numFmtId="0" fontId="0" fillId="0" borderId="17" xfId="0" applyBorder="1" applyAlignment="1">
      <alignment vertical="center"/>
    </xf>
    <xf numFmtId="38" fontId="0" fillId="0" borderId="18" xfId="16" applyBorder="1" applyAlignment="1">
      <alignment/>
    </xf>
    <xf numFmtId="10" fontId="0" fillId="0" borderId="19" xfId="16" applyNumberFormat="1" applyBorder="1" applyAlignment="1">
      <alignment/>
    </xf>
    <xf numFmtId="0" fontId="0" fillId="0" borderId="19" xfId="0" applyBorder="1" applyAlignment="1">
      <alignment vertical="center"/>
    </xf>
    <xf numFmtId="38" fontId="0" fillId="0" borderId="6" xfId="16" applyBorder="1" applyAlignment="1">
      <alignment/>
    </xf>
    <xf numFmtId="38" fontId="0" fillId="0" borderId="20" xfId="16" applyBorder="1" applyAlignment="1">
      <alignment/>
    </xf>
    <xf numFmtId="10" fontId="0" fillId="0" borderId="21" xfId="16" applyNumberFormat="1" applyBorder="1" applyAlignment="1">
      <alignment/>
    </xf>
    <xf numFmtId="0" fontId="0" fillId="0" borderId="21" xfId="0" applyBorder="1" applyAlignment="1">
      <alignment vertical="center"/>
    </xf>
    <xf numFmtId="38" fontId="3" fillId="0" borderId="22" xfId="16" applyFont="1" applyBorder="1" applyAlignment="1">
      <alignment/>
    </xf>
    <xf numFmtId="10" fontId="0" fillId="0" borderId="23" xfId="16" applyNumberFormat="1" applyFont="1" applyBorder="1" applyAlignment="1">
      <alignment horizontal="center"/>
    </xf>
    <xf numFmtId="0" fontId="3"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38" fontId="0" fillId="0" borderId="26" xfId="16" applyBorder="1" applyAlignment="1">
      <alignment/>
    </xf>
    <xf numFmtId="10" fontId="0" fillId="0" borderId="27" xfId="16" applyNumberFormat="1" applyBorder="1" applyAlignment="1">
      <alignment/>
    </xf>
    <xf numFmtId="0" fontId="0" fillId="0" borderId="27" xfId="0" applyBorder="1" applyAlignment="1">
      <alignment vertical="center"/>
    </xf>
    <xf numFmtId="0" fontId="0" fillId="0" borderId="28" xfId="0" applyBorder="1" applyAlignment="1">
      <alignment vertical="center"/>
    </xf>
    <xf numFmtId="38" fontId="0" fillId="0" borderId="29" xfId="16" applyBorder="1" applyAlignment="1">
      <alignment/>
    </xf>
    <xf numFmtId="10" fontId="0" fillId="0" borderId="30" xfId="16" applyNumberFormat="1" applyBorder="1" applyAlignment="1">
      <alignment/>
    </xf>
    <xf numFmtId="0" fontId="0" fillId="0" borderId="30" xfId="0" applyBorder="1" applyAlignment="1">
      <alignment vertical="center"/>
    </xf>
    <xf numFmtId="38" fontId="0" fillId="0" borderId="18" xfId="0" applyNumberFormat="1" applyBorder="1" applyAlignment="1">
      <alignment vertical="center"/>
    </xf>
    <xf numFmtId="38" fontId="0" fillId="0" borderId="3" xfId="0" applyNumberFormat="1" applyBorder="1" applyAlignment="1">
      <alignment vertical="center"/>
    </xf>
    <xf numFmtId="0" fontId="0" fillId="0" borderId="11" xfId="0" applyBorder="1" applyAlignment="1">
      <alignment horizontal="left" vertical="center"/>
    </xf>
    <xf numFmtId="0" fontId="0" fillId="0" borderId="31" xfId="0" applyBorder="1" applyAlignment="1">
      <alignment horizontal="left" vertical="center"/>
    </xf>
    <xf numFmtId="0" fontId="0" fillId="0" borderId="24" xfId="0"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503;&#12525;&#12525;&#12540;&#12464;\&#27770;&#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報告シート"/>
      <sheetName val="収入"/>
      <sheetName val="視察"/>
      <sheetName val="共通経費"/>
      <sheetName val="プロローグ"/>
      <sheetName val="大会毎"/>
    </sheetNames>
    <sheetDataSet>
      <sheetData sheetId="2">
        <row r="3">
          <cell r="C3">
            <v>10080</v>
          </cell>
        </row>
        <row r="4">
          <cell r="C4">
            <v>9600</v>
          </cell>
        </row>
        <row r="5">
          <cell r="C5">
            <v>8640</v>
          </cell>
        </row>
      </sheetData>
      <sheetData sheetId="3">
        <row r="2">
          <cell r="C2">
            <v>2000</v>
          </cell>
        </row>
        <row r="3">
          <cell r="C3">
            <v>3000</v>
          </cell>
        </row>
        <row r="4">
          <cell r="C4">
            <v>2700</v>
          </cell>
        </row>
        <row r="5">
          <cell r="C5">
            <v>2700</v>
          </cell>
        </row>
        <row r="6">
          <cell r="C6">
            <v>30319</v>
          </cell>
        </row>
        <row r="7">
          <cell r="C7">
            <v>5838</v>
          </cell>
        </row>
        <row r="8">
          <cell r="C8">
            <v>1650</v>
          </cell>
        </row>
        <row r="9">
          <cell r="C9">
            <v>1650</v>
          </cell>
        </row>
        <row r="10">
          <cell r="C10">
            <v>300</v>
          </cell>
        </row>
        <row r="11">
          <cell r="C11">
            <v>2700</v>
          </cell>
        </row>
        <row r="12">
          <cell r="C12">
            <v>520</v>
          </cell>
        </row>
        <row r="13">
          <cell r="C13">
            <v>470</v>
          </cell>
        </row>
        <row r="14">
          <cell r="C14">
            <v>100000</v>
          </cell>
        </row>
        <row r="15">
          <cell r="C15">
            <v>525</v>
          </cell>
        </row>
        <row r="16">
          <cell r="C16">
            <v>30000</v>
          </cell>
        </row>
        <row r="17">
          <cell r="C17">
            <v>630</v>
          </cell>
        </row>
        <row r="18">
          <cell r="C18">
            <v>698</v>
          </cell>
        </row>
        <row r="19">
          <cell r="C19">
            <v>7956</v>
          </cell>
        </row>
        <row r="20">
          <cell r="C20">
            <v>398</v>
          </cell>
        </row>
        <row r="21">
          <cell r="C21">
            <v>140</v>
          </cell>
        </row>
        <row r="22">
          <cell r="C22">
            <v>360</v>
          </cell>
        </row>
        <row r="23">
          <cell r="E23">
            <v>60150</v>
          </cell>
        </row>
        <row r="46">
          <cell r="C46">
            <v>1700</v>
          </cell>
        </row>
        <row r="47">
          <cell r="C47">
            <v>5950</v>
          </cell>
        </row>
        <row r="48">
          <cell r="C48">
            <v>2700</v>
          </cell>
        </row>
        <row r="49">
          <cell r="E49">
            <v>970</v>
          </cell>
        </row>
        <row r="53">
          <cell r="C53">
            <v>861</v>
          </cell>
        </row>
        <row r="54">
          <cell r="C54">
            <v>4600</v>
          </cell>
        </row>
        <row r="55">
          <cell r="C55">
            <v>78300</v>
          </cell>
        </row>
        <row r="56">
          <cell r="C56">
            <v>150</v>
          </cell>
        </row>
        <row r="57">
          <cell r="C57">
            <v>27900</v>
          </cell>
        </row>
        <row r="58">
          <cell r="C58">
            <v>150</v>
          </cell>
        </row>
        <row r="59">
          <cell r="C59">
            <v>5100</v>
          </cell>
        </row>
        <row r="60">
          <cell r="C60">
            <v>100</v>
          </cell>
        </row>
        <row r="61">
          <cell r="C61">
            <v>450</v>
          </cell>
        </row>
        <row r="62">
          <cell r="C62">
            <v>100000</v>
          </cell>
        </row>
        <row r="63">
          <cell r="C63">
            <v>30000</v>
          </cell>
        </row>
        <row r="64">
          <cell r="C64">
            <v>49087</v>
          </cell>
        </row>
        <row r="65">
          <cell r="C65">
            <v>630</v>
          </cell>
        </row>
        <row r="66">
          <cell r="C66">
            <v>49140</v>
          </cell>
        </row>
        <row r="67">
          <cell r="C67">
            <v>630</v>
          </cell>
        </row>
        <row r="68">
          <cell r="C68">
            <v>28350</v>
          </cell>
        </row>
        <row r="69">
          <cell r="C69">
            <v>53969</v>
          </cell>
        </row>
        <row r="70">
          <cell r="C70">
            <v>11424</v>
          </cell>
        </row>
        <row r="71">
          <cell r="C71">
            <v>80000</v>
          </cell>
        </row>
        <row r="72">
          <cell r="C72">
            <v>15681</v>
          </cell>
        </row>
        <row r="73">
          <cell r="C73">
            <v>480</v>
          </cell>
        </row>
        <row r="74">
          <cell r="C74">
            <v>6538</v>
          </cell>
        </row>
        <row r="75">
          <cell r="C75">
            <v>200</v>
          </cell>
        </row>
        <row r="76">
          <cell r="C76">
            <v>3540</v>
          </cell>
        </row>
        <row r="77">
          <cell r="E77">
            <v>920</v>
          </cell>
        </row>
        <row r="80">
          <cell r="C80">
            <v>260</v>
          </cell>
        </row>
        <row r="81">
          <cell r="E81">
            <v>4150</v>
          </cell>
        </row>
        <row r="84">
          <cell r="C84">
            <v>1632</v>
          </cell>
        </row>
        <row r="85">
          <cell r="E85">
            <v>1870</v>
          </cell>
        </row>
        <row r="88">
          <cell r="C88">
            <v>116800</v>
          </cell>
        </row>
        <row r="89">
          <cell r="C89">
            <v>74666</v>
          </cell>
        </row>
        <row r="90">
          <cell r="C90">
            <v>350</v>
          </cell>
        </row>
        <row r="91">
          <cell r="C91">
            <v>6906</v>
          </cell>
        </row>
        <row r="92">
          <cell r="C92">
            <v>5368</v>
          </cell>
        </row>
        <row r="93">
          <cell r="E93">
            <v>23336</v>
          </cell>
        </row>
      </sheetData>
      <sheetData sheetId="4">
        <row r="3">
          <cell r="B3">
            <v>6000</v>
          </cell>
        </row>
        <row r="4">
          <cell r="B4">
            <v>23400</v>
          </cell>
        </row>
        <row r="5">
          <cell r="B5">
            <v>46000</v>
          </cell>
        </row>
        <row r="6">
          <cell r="B6">
            <v>420</v>
          </cell>
        </row>
        <row r="7">
          <cell r="B7">
            <v>27200</v>
          </cell>
        </row>
        <row r="8">
          <cell r="B8">
            <v>5607</v>
          </cell>
        </row>
        <row r="9">
          <cell r="B9">
            <v>1200</v>
          </cell>
        </row>
        <row r="10">
          <cell r="B10">
            <v>900</v>
          </cell>
        </row>
        <row r="11">
          <cell r="B11">
            <v>17500</v>
          </cell>
        </row>
        <row r="12">
          <cell r="B12">
            <v>5430</v>
          </cell>
        </row>
        <row r="13">
          <cell r="B13">
            <v>2550</v>
          </cell>
        </row>
        <row r="14">
          <cell r="B14">
            <v>150</v>
          </cell>
        </row>
        <row r="15">
          <cell r="B15">
            <v>2390</v>
          </cell>
        </row>
        <row r="16">
          <cell r="B16">
            <v>2850</v>
          </cell>
        </row>
        <row r="17">
          <cell r="B17">
            <v>5459</v>
          </cell>
        </row>
        <row r="18">
          <cell r="B18">
            <v>6480</v>
          </cell>
        </row>
      </sheetData>
      <sheetData sheetId="5">
        <row r="4">
          <cell r="C4">
            <v>88410</v>
          </cell>
          <cell r="H4">
            <v>3696</v>
          </cell>
          <cell r="M4">
            <v>47700</v>
          </cell>
          <cell r="R4">
            <v>44820</v>
          </cell>
          <cell r="W4">
            <v>49500</v>
          </cell>
          <cell r="AB4">
            <v>69300</v>
          </cell>
          <cell r="AG4">
            <v>66240</v>
          </cell>
          <cell r="AL4">
            <v>76860</v>
          </cell>
        </row>
        <row r="5">
          <cell r="C5">
            <v>150</v>
          </cell>
          <cell r="H5">
            <v>12300</v>
          </cell>
          <cell r="M5">
            <v>12250</v>
          </cell>
          <cell r="R5">
            <v>11250</v>
          </cell>
          <cell r="W5">
            <v>12750</v>
          </cell>
          <cell r="AB5">
            <v>17750</v>
          </cell>
          <cell r="AG5">
            <v>17400</v>
          </cell>
          <cell r="AL5">
            <v>20100</v>
          </cell>
        </row>
        <row r="6">
          <cell r="C6">
            <v>150</v>
          </cell>
          <cell r="H6">
            <v>18000</v>
          </cell>
          <cell r="M6">
            <v>4342</v>
          </cell>
          <cell r="R6">
            <v>8940</v>
          </cell>
          <cell r="W6">
            <v>8000</v>
          </cell>
          <cell r="AB6">
            <v>20000</v>
          </cell>
          <cell r="AG6">
            <v>67300</v>
          </cell>
          <cell r="AL6">
            <v>29300</v>
          </cell>
        </row>
        <row r="7">
          <cell r="C7">
            <v>200</v>
          </cell>
          <cell r="H7">
            <v>3213</v>
          </cell>
          <cell r="M7">
            <v>600</v>
          </cell>
          <cell r="R7">
            <v>682</v>
          </cell>
          <cell r="W7">
            <v>36000</v>
          </cell>
          <cell r="AB7">
            <v>4250</v>
          </cell>
          <cell r="AG7">
            <v>3180</v>
          </cell>
          <cell r="AL7">
            <v>3886</v>
          </cell>
        </row>
        <row r="8">
          <cell r="C8">
            <v>200</v>
          </cell>
          <cell r="H8">
            <v>2394</v>
          </cell>
          <cell r="M8">
            <v>600</v>
          </cell>
          <cell r="R8">
            <v>104000</v>
          </cell>
          <cell r="W8">
            <v>16900</v>
          </cell>
          <cell r="AB8">
            <v>7605</v>
          </cell>
          <cell r="AG8">
            <v>15600</v>
          </cell>
          <cell r="AL8">
            <v>240</v>
          </cell>
        </row>
        <row r="9">
          <cell r="C9">
            <v>150</v>
          </cell>
          <cell r="H9">
            <v>6200</v>
          </cell>
          <cell r="M9">
            <v>200</v>
          </cell>
          <cell r="R9">
            <v>3950</v>
          </cell>
          <cell r="W9">
            <v>1950</v>
          </cell>
          <cell r="AB9">
            <v>1600</v>
          </cell>
          <cell r="AG9">
            <v>5250</v>
          </cell>
          <cell r="AL9">
            <v>1500</v>
          </cell>
        </row>
        <row r="10">
          <cell r="C10">
            <v>150</v>
          </cell>
          <cell r="H10">
            <v>1600</v>
          </cell>
          <cell r="M10">
            <v>600</v>
          </cell>
          <cell r="R10">
            <v>28000</v>
          </cell>
          <cell r="W10">
            <v>1950</v>
          </cell>
          <cell r="AB10">
            <v>1600</v>
          </cell>
          <cell r="AG10">
            <v>9190</v>
          </cell>
          <cell r="AL10">
            <v>97000</v>
          </cell>
        </row>
        <row r="11">
          <cell r="C11">
            <v>200</v>
          </cell>
          <cell r="H11">
            <v>1600</v>
          </cell>
          <cell r="M11">
            <v>600</v>
          </cell>
          <cell r="R11">
            <v>1200</v>
          </cell>
          <cell r="W11">
            <v>1950</v>
          </cell>
          <cell r="AB11">
            <v>1000</v>
          </cell>
          <cell r="AG11">
            <v>6240</v>
          </cell>
          <cell r="AL11">
            <v>18000</v>
          </cell>
        </row>
        <row r="12">
          <cell r="C12">
            <v>200</v>
          </cell>
          <cell r="H12">
            <v>30000</v>
          </cell>
          <cell r="M12">
            <v>375</v>
          </cell>
          <cell r="R12">
            <v>1200</v>
          </cell>
          <cell r="W12">
            <v>1950</v>
          </cell>
          <cell r="AB12">
            <v>1000</v>
          </cell>
          <cell r="AG12">
            <v>1950</v>
          </cell>
          <cell r="AL12">
            <v>37000</v>
          </cell>
        </row>
        <row r="13">
          <cell r="C13">
            <v>12500</v>
          </cell>
          <cell r="H13">
            <v>136000</v>
          </cell>
          <cell r="M13">
            <v>4396</v>
          </cell>
          <cell r="R13">
            <v>28500</v>
          </cell>
          <cell r="W13">
            <v>600</v>
          </cell>
          <cell r="AB13">
            <v>4309</v>
          </cell>
          <cell r="AG13">
            <v>1950</v>
          </cell>
          <cell r="AL13">
            <v>42000</v>
          </cell>
        </row>
        <row r="14">
          <cell r="C14">
            <v>2736</v>
          </cell>
          <cell r="H14">
            <v>115240</v>
          </cell>
          <cell r="M14">
            <v>2100</v>
          </cell>
          <cell r="R14">
            <v>1002</v>
          </cell>
          <cell r="W14">
            <v>1238</v>
          </cell>
          <cell r="AB14">
            <v>1105</v>
          </cell>
          <cell r="AG14">
            <v>101000</v>
          </cell>
          <cell r="AL14">
            <v>139000</v>
          </cell>
        </row>
        <row r="15">
          <cell r="C15">
            <v>912</v>
          </cell>
          <cell r="H15">
            <v>68250</v>
          </cell>
          <cell r="M15">
            <v>82000</v>
          </cell>
          <cell r="R15">
            <v>24300</v>
          </cell>
          <cell r="W15">
            <v>70000</v>
          </cell>
          <cell r="AB15">
            <v>7787</v>
          </cell>
          <cell r="AG15">
            <v>37200</v>
          </cell>
          <cell r="AL15">
            <v>40900</v>
          </cell>
        </row>
        <row r="16">
          <cell r="C16">
            <v>67021</v>
          </cell>
          <cell r="H16">
            <v>315</v>
          </cell>
          <cell r="M16">
            <v>19500</v>
          </cell>
          <cell r="R16">
            <v>2095</v>
          </cell>
          <cell r="W16">
            <v>25800</v>
          </cell>
          <cell r="AB16">
            <v>315</v>
          </cell>
          <cell r="AL16">
            <v>22100</v>
          </cell>
        </row>
        <row r="17">
          <cell r="C17">
            <v>42840</v>
          </cell>
          <cell r="H17">
            <v>41040</v>
          </cell>
          <cell r="M17">
            <v>15000</v>
          </cell>
          <cell r="R17">
            <v>1400</v>
          </cell>
          <cell r="W17">
            <v>2000</v>
          </cell>
          <cell r="AB17">
            <v>133000</v>
          </cell>
          <cell r="AL17">
            <v>22100</v>
          </cell>
        </row>
        <row r="18">
          <cell r="C18">
            <v>11000</v>
          </cell>
          <cell r="H18">
            <v>10150</v>
          </cell>
          <cell r="M18">
            <v>3740</v>
          </cell>
          <cell r="AB18">
            <v>36300</v>
          </cell>
          <cell r="AL18">
            <v>14450</v>
          </cell>
        </row>
        <row r="19">
          <cell r="C19">
            <v>22700</v>
          </cell>
          <cell r="H19">
            <v>10000</v>
          </cell>
          <cell r="M19">
            <v>25100</v>
          </cell>
          <cell r="AB19">
            <v>20000</v>
          </cell>
        </row>
        <row r="20">
          <cell r="C20">
            <v>10000</v>
          </cell>
          <cell r="H20">
            <v>30200</v>
          </cell>
          <cell r="AB20">
            <v>7000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6"/>
  <sheetViews>
    <sheetView tabSelected="1" workbookViewId="0" topLeftCell="A1">
      <selection activeCell="F12" sqref="F12"/>
    </sheetView>
  </sheetViews>
  <sheetFormatPr defaultColWidth="9.00390625" defaultRowHeight="13.5"/>
  <cols>
    <col min="1" max="1" width="18.875" style="0" customWidth="1"/>
    <col min="2" max="2" width="12.125" style="0" customWidth="1"/>
    <col min="3" max="3" width="10.75390625" style="0" customWidth="1"/>
    <col min="4" max="4" width="12.00390625" style="0" customWidth="1"/>
    <col min="5" max="5" width="62.75390625" style="0" bestFit="1" customWidth="1"/>
  </cols>
  <sheetData>
    <row r="1" ht="17.25">
      <c r="A1" s="1" t="s">
        <v>0</v>
      </c>
    </row>
    <row r="2" spans="1:5" ht="17.25">
      <c r="A2" s="2"/>
      <c r="E2" s="3" t="s">
        <v>1</v>
      </c>
    </row>
    <row r="3" ht="14.25" thickBot="1">
      <c r="A3" t="s">
        <v>2</v>
      </c>
    </row>
    <row r="4" spans="1:5" ht="14.25" thickBot="1">
      <c r="A4" s="4" t="s">
        <v>3</v>
      </c>
      <c r="B4" s="5" t="s">
        <v>4</v>
      </c>
      <c r="C4" s="6" t="s">
        <v>5</v>
      </c>
      <c r="D4" s="7" t="s">
        <v>6</v>
      </c>
      <c r="E4" s="6" t="s">
        <v>7</v>
      </c>
    </row>
    <row r="5" spans="1:5" ht="13.5">
      <c r="A5" s="8" t="s">
        <v>8</v>
      </c>
      <c r="B5" s="9">
        <v>4099971</v>
      </c>
      <c r="C5" s="10">
        <f>+B5/+B10</f>
        <v>0.964705641520848</v>
      </c>
      <c r="D5" s="9">
        <v>3552500</v>
      </c>
      <c r="E5" s="11" t="s">
        <v>9</v>
      </c>
    </row>
    <row r="6" spans="1:5" ht="13.5">
      <c r="A6" s="12" t="s">
        <v>10</v>
      </c>
      <c r="B6" s="13">
        <v>120000</v>
      </c>
      <c r="C6" s="14">
        <f>+B6/+B10</f>
        <v>0.028235486783321582</v>
      </c>
      <c r="D6" s="13">
        <v>210000</v>
      </c>
      <c r="E6" s="15" t="s">
        <v>11</v>
      </c>
    </row>
    <row r="7" spans="1:5" ht="13.5">
      <c r="A7" s="12" t="s">
        <v>12</v>
      </c>
      <c r="B7" s="13">
        <v>30000</v>
      </c>
      <c r="C7" s="14">
        <f>+B7/+B10</f>
        <v>0.0070588716958303955</v>
      </c>
      <c r="D7" s="13">
        <v>130000</v>
      </c>
      <c r="E7" s="15" t="s">
        <v>13</v>
      </c>
    </row>
    <row r="8" spans="1:5" ht="13.5">
      <c r="A8" s="16" t="s">
        <v>14</v>
      </c>
      <c r="B8" s="17">
        <v>0</v>
      </c>
      <c r="C8" s="14">
        <f>+B8/+B10</f>
        <v>0</v>
      </c>
      <c r="D8" s="17">
        <v>154000</v>
      </c>
      <c r="E8" s="18" t="s">
        <v>15</v>
      </c>
    </row>
    <row r="9" spans="1:5" ht="14.25" thickBot="1">
      <c r="A9" s="19" t="s">
        <v>16</v>
      </c>
      <c r="B9" s="20">
        <v>0</v>
      </c>
      <c r="C9" s="21">
        <f>+B9/+B10</f>
        <v>0</v>
      </c>
      <c r="D9" s="20">
        <v>99400</v>
      </c>
      <c r="E9" s="22" t="s">
        <v>17</v>
      </c>
    </row>
    <row r="10" spans="1:5" ht="15" thickBot="1" thickTop="1">
      <c r="A10" s="23" t="s">
        <v>18</v>
      </c>
      <c r="B10" s="24">
        <f>SUM(B5:B9)</f>
        <v>4249971</v>
      </c>
      <c r="C10" s="25">
        <f>SUM(C5:C9)</f>
        <v>1</v>
      </c>
      <c r="D10" s="24">
        <f>SUM(D5:D9)</f>
        <v>4145900</v>
      </c>
      <c r="E10" s="26"/>
    </row>
    <row r="13" ht="14.25" thickBot="1">
      <c r="A13" t="s">
        <v>19</v>
      </c>
    </row>
    <row r="14" spans="1:5" ht="14.25" thickBot="1">
      <c r="A14" s="4" t="s">
        <v>3</v>
      </c>
      <c r="B14" s="5" t="s">
        <v>4</v>
      </c>
      <c r="C14" s="6" t="s">
        <v>5</v>
      </c>
      <c r="D14" s="7" t="s">
        <v>20</v>
      </c>
      <c r="E14" s="6" t="s">
        <v>7</v>
      </c>
    </row>
    <row r="15" spans="1:5" ht="13.5">
      <c r="A15" s="8" t="s">
        <v>21</v>
      </c>
      <c r="B15" s="27">
        <f>+'[1]プロローグ'!B3+'[1]プロローグ'!B4+'[1]大会毎'!C17+'[1]大会毎'!C18+'[1]大会毎'!H17+'[1]大会毎'!H18+'[1]大会毎'!M4+'[1]大会毎'!M5+'[1]大会毎'!R4+'[1]大会毎'!R5+'[1]大会毎'!W4+'[1]大会毎'!W5+'[1]大会毎'!AB4+'[1]大会毎'!AB5+'[1]大会毎'!AG4+'[1]大会毎'!AG5+'[1]大会毎'!AL4+'[1]大会毎'!AL5</f>
        <v>580350</v>
      </c>
      <c r="C15" s="10">
        <f>+B15/+B30</f>
        <v>0.1479344240231128</v>
      </c>
      <c r="D15" s="27">
        <v>551040</v>
      </c>
      <c r="E15" s="11" t="s">
        <v>22</v>
      </c>
    </row>
    <row r="16" spans="1:5" ht="13.5">
      <c r="A16" s="12" t="s">
        <v>23</v>
      </c>
      <c r="B16" s="13">
        <f>+'[1]大会毎'!C4+'[1]大会毎'!H9+'[1]大会毎'!R6+'[1]大会毎'!R17+'[1]大会毎'!W6+'[1]大会毎'!W7+'[1]大会毎'!AB7+'[1]大会毎'!AB8+'[1]大会毎'!AL16+'[1]大会毎'!AL17+'[1]大会毎'!AL18</f>
        <v>219455</v>
      </c>
      <c r="C16" s="14">
        <f>+B16/+B30</f>
        <v>0.05594029296802312</v>
      </c>
      <c r="D16" s="13">
        <v>283045</v>
      </c>
      <c r="E16" s="15" t="s">
        <v>24</v>
      </c>
    </row>
    <row r="17" spans="1:5" ht="13.5">
      <c r="A17" s="16" t="s">
        <v>25</v>
      </c>
      <c r="B17" s="13">
        <f>+'[1]プロローグ'!B7+'[1]プロローグ'!B11+'[1]プロローグ'!B12+'[1]プロローグ'!B13+'[1]大会毎'!C13+'[1]大会毎'!C14+'[1]大会毎'!C15+'[1]大会毎'!H4+'[1]大会毎'!H5+'[1]大会毎'!H6+'[1]大会毎'!H7+'[1]大会毎'!M14+'[1]大会毎'!M16+'[1]大会毎'!M17+'[1]大会毎'!M18+'[1]大会毎'!R7+'[1]大会毎'!R10+'[1]大会毎'!R13+'[1]大会毎'!R14+'[1]大会毎'!W8+'[1]大会毎'!W14+'[1]大会毎'!AB6+'[1]大会毎'!AB15+'[1]大会毎'!AB16+'[1]大会毎'!AG6+'[1]大会毎'!AG7+'[1]大会毎'!AG8+'[1]大会毎'!AG10+'[1]大会毎'!AL6+'[1]大会毎'!AL7+'[1]共通経費'!C84</f>
        <v>380889</v>
      </c>
      <c r="C17" s="14">
        <f>+B17/+B30</f>
        <v>0.09709071221114743</v>
      </c>
      <c r="D17" s="13">
        <v>261664</v>
      </c>
      <c r="E17" s="15" t="s">
        <v>26</v>
      </c>
    </row>
    <row r="18" spans="1:5" ht="13.5">
      <c r="A18" s="45" t="s">
        <v>27</v>
      </c>
      <c r="B18" s="28">
        <f>+'[1]プロローグ'!B5+'[1]プロローグ'!B15+'[1]大会毎'!C16+'[1]大会毎'!H14+'[1]大会毎'!M15+'[1]大会毎'!R8+'[1]大会毎'!W15+'[1]大会毎'!AB17+'[1]大会毎'!AB19+'[1]大会毎'!AB20+'[1]大会毎'!AG14+'[1]大会毎'!AL10+'[1]共通経費'!C14+'[1]共通経費'!C62+'[1]視察'!C3</f>
        <v>1054731</v>
      </c>
      <c r="C18" s="29">
        <f>+B18/+B30</f>
        <v>0.26885676399469594</v>
      </c>
      <c r="D18" s="28">
        <v>874040</v>
      </c>
      <c r="E18" s="30" t="s">
        <v>28</v>
      </c>
    </row>
    <row r="19" spans="1:5" ht="13.5">
      <c r="A19" s="46"/>
      <c r="B19" s="31">
        <f>+'[1]プロローグ'!B5+'[1]プロローグ'!B15+'[1]大会毎'!C16+'[1]大会毎'!H14+'[1]大会毎'!M15+'[1]大会毎'!R8+'[1]大会毎'!W15+'[1]大会毎'!AB17+'[1]大会毎'!AG14+'[1]大会毎'!AL10</f>
        <v>817651</v>
      </c>
      <c r="C19" s="32" t="s">
        <v>29</v>
      </c>
      <c r="D19" s="31">
        <v>587000</v>
      </c>
      <c r="E19" s="33" t="s">
        <v>30</v>
      </c>
    </row>
    <row r="20" spans="1:5" ht="13.5">
      <c r="A20" s="45" t="s">
        <v>31</v>
      </c>
      <c r="B20" s="28">
        <f>+'[1]視察'!C4+'[1]視察'!C5+'[1]共通経費'!C2+'[1]共通経費'!C3+'[1]共通経費'!C4+'[1]共通経費'!C7+'[1]共通経費'!C8+'[1]共通経費'!C9+'[1]共通経費'!C10+'[1]共通経費'!C19+'[1]共通経費'!C74+'[1]共通経費'!C91+'[1]共通経費'!C92+'[1]プロローグ'!B8+'[1]プロローグ'!B9+'[1]プロローグ'!B10+'[1]大会毎'!C5+'[1]大会毎'!C6+'[1]大会毎'!C7+'[1]大会毎'!C8+'[1]大会毎'!C9+'[1]大会毎'!C10+'[1]大会毎'!C11+'[1]大会毎'!C12+'[1]大会毎'!H10+'[1]大会毎'!H11+'[1]大会毎'!M6+'[1]大会毎'!M7+'[1]大会毎'!M8+'[1]大会毎'!M9+'[1]大会毎'!M10+'[1]大会毎'!M11+'[1]大会毎'!R9+'[1]大会毎'!R11+'[1]大会毎'!R12+'[1]大会毎'!W9+'[1]大会毎'!W10+'[1]大会毎'!W11+'[1]大会毎'!W12+'[1]大会毎'!W13+'[1]大会毎'!W17+'[1]大会毎'!AB9+'[1]大会毎'!AB10+'[1]大会毎'!AB11+'[1]大会毎'!AB12+'[1]大会毎'!AB13+'[1]大会毎'!AG12+'[1]大会毎'!AG13</f>
        <v>111554</v>
      </c>
      <c r="C20" s="29">
        <f>+B20/+B30</f>
        <v>0.0284357314335734</v>
      </c>
      <c r="D20" s="28">
        <v>126517</v>
      </c>
      <c r="E20" s="30" t="s">
        <v>32</v>
      </c>
    </row>
    <row r="21" spans="1:5" ht="13.5">
      <c r="A21" s="47"/>
      <c r="B21" s="31">
        <f>+'[1]プロローグ'!B8+'[1]プロローグ'!B9+'[1]プロローグ'!B10+'[1]大会毎'!C5+'[1]大会毎'!C6+'[1]大会毎'!C7+'[1]大会毎'!C8+'[1]大会毎'!C9+'[1]大会毎'!C10+'[1]大会毎'!C11+'[1]大会毎'!C12+'[1]大会毎'!H10+'[1]大会毎'!H11+'[1]大会毎'!M6+'[1]大会毎'!M7+'[1]大会毎'!M8+'[1]大会毎'!M9+'[1]大会毎'!M10+'[1]大会毎'!M11+'[1]大会毎'!R9+'[1]大会毎'!R11+'[1]大会毎'!R12+'[1]大会毎'!W9+'[1]大会毎'!W10+'[1]大会毎'!W11+'[1]大会毎'!W12+'[1]大会毎'!W13+'[1]大会毎'!W17+'[1]大会毎'!AB9+'[1]大会毎'!AB10+'[1]大会毎'!AB11+'[1]大会毎'!AB12+'[1]大会毎'!AB13+'[1]大会毎'!AG12+'[1]大会毎'!AG13</f>
        <v>49408</v>
      </c>
      <c r="C21" s="32" t="s">
        <v>33</v>
      </c>
      <c r="D21" s="31">
        <v>59386</v>
      </c>
      <c r="E21" s="33" t="s">
        <v>34</v>
      </c>
    </row>
    <row r="22" spans="1:5" ht="13.5">
      <c r="A22" s="34" t="s">
        <v>35</v>
      </c>
      <c r="B22" s="13">
        <f>+'[1]共通経費'!C54+'[1]共通経費'!C70+'[1]共通経費'!C72</f>
        <v>31705</v>
      </c>
      <c r="C22" s="14">
        <f>+B22/+B30</f>
        <v>0.008081779811584028</v>
      </c>
      <c r="D22" s="13">
        <v>83940</v>
      </c>
      <c r="E22" s="15" t="s">
        <v>36</v>
      </c>
    </row>
    <row r="23" spans="1:5" ht="13.5">
      <c r="A23" s="12" t="s">
        <v>37</v>
      </c>
      <c r="B23" s="13">
        <f>+'[1]共通経費'!C12+'[1]共通経費'!C13+'[1]共通経費'!C21+'[1]共通経費'!E23+'[1]共通経費'!E49+'[1]共通経費'!C73+'[1]共通経費'!C75+'[1]共通経費'!E77+'[1]共通経費'!E81+'[1]共通経費'!E85+'[1]共通経費'!C90+'[1]共通経費'!E93+'[1]プロローグ'!B18</f>
        <v>100036</v>
      </c>
      <c r="C23" s="14">
        <f>+B23/+B30</f>
        <v>0.025499729545233243</v>
      </c>
      <c r="D23" s="13">
        <v>57730</v>
      </c>
      <c r="E23" s="15" t="s">
        <v>38</v>
      </c>
    </row>
    <row r="24" spans="1:5" ht="13.5">
      <c r="A24" s="12" t="s">
        <v>39</v>
      </c>
      <c r="B24" s="13">
        <f>+'[1]共通経費'!C5+'[1]共通経費'!C11+'[1]共通経費'!C18+'[1]共通経費'!C20+'[1]共通経費'!C22+'[1]共通経費'!C46+'[1]共通経費'!C47+'[1]共通経費'!C48+'[1]共通経費'!C53+'[1]共通経費'!C61+'[1]共通経費'!C64+'[1]共通経費'!C66+'[1]共通経費'!C76+'[1]共通経費'!C80+'[1]プロローグ'!B6+'[1]大会毎'!H8+'[1]大会毎'!H15+'[1]大会毎'!M12+'[1]大会毎'!M13+'[1]大会毎'!R16+'[1]大会毎'!AB14+'[1]大会毎'!AG11</f>
        <v>205819</v>
      </c>
      <c r="C24" s="14">
        <f>+B24/+B30</f>
        <v>0.05246440116828302</v>
      </c>
      <c r="D24" s="13">
        <v>327613</v>
      </c>
      <c r="E24" s="15" t="s">
        <v>40</v>
      </c>
    </row>
    <row r="25" spans="1:5" ht="13.5">
      <c r="A25" s="12" t="s">
        <v>41</v>
      </c>
      <c r="B25" s="13">
        <f>+'[1]共通経費'!C16+'[1]共通経費'!C55+'[1]共通経費'!C57+'[1]共通経費'!C59+'[1]共通経費'!C63+'[1]プロローグ'!B16+'[1]大会毎'!C20+'[1]大会毎'!H12+'[1]大会毎'!H13+'[1]大会毎'!AL11+'[1]大会毎'!AL12+'[1]大会毎'!AL13+'[1]大会毎'!AL14</f>
        <v>586150</v>
      </c>
      <c r="C25" s="14">
        <f>+B25/+B30</f>
        <v>0.14941287609399082</v>
      </c>
      <c r="D25" s="13">
        <v>837789</v>
      </c>
      <c r="E25" s="15" t="s">
        <v>42</v>
      </c>
    </row>
    <row r="26" spans="1:5" ht="13.5">
      <c r="A26" s="12" t="s">
        <v>43</v>
      </c>
      <c r="B26" s="13">
        <f>+'[1]共通経費'!C71+'[1]大会毎'!C19+'[1]大会毎'!H20+'[1]大会毎'!M19+'[1]大会毎'!R15+'[1]大会毎'!W16+'[1]大会毎'!AB18+'[1]大会毎'!AG15+'[1]大会毎'!AL15</f>
        <v>322500</v>
      </c>
      <c r="C26" s="14">
        <f>+B26/+B30</f>
        <v>0.0822070332514067</v>
      </c>
      <c r="D26" s="13">
        <v>329937</v>
      </c>
      <c r="E26" s="15" t="s">
        <v>44</v>
      </c>
    </row>
    <row r="27" spans="1:5" ht="13.5">
      <c r="A27" s="12" t="s">
        <v>45</v>
      </c>
      <c r="B27" s="13">
        <v>0</v>
      </c>
      <c r="C27" s="14">
        <f>+B27/+B30</f>
        <v>0</v>
      </c>
      <c r="D27" s="13">
        <v>0</v>
      </c>
      <c r="E27" s="15"/>
    </row>
    <row r="28" spans="1:5" ht="13.5">
      <c r="A28" s="12" t="s">
        <v>46</v>
      </c>
      <c r="B28" s="13">
        <v>0</v>
      </c>
      <c r="C28" s="14">
        <f>+B28/+B30</f>
        <v>0</v>
      </c>
      <c r="D28" s="13">
        <v>544576</v>
      </c>
      <c r="E28" s="15" t="s">
        <v>47</v>
      </c>
    </row>
    <row r="29" spans="1:5" ht="14.25" thickBot="1">
      <c r="A29" s="35" t="s">
        <v>48</v>
      </c>
      <c r="B29" s="36">
        <f>+'[1]共通経費'!C6+'[1]共通経費'!C15+'[1]共通経費'!C17+'[1]共通経費'!C56+'[1]共通経費'!C58+'[1]共通経費'!C60+'[1]共通経費'!C65+'[1]共通経費'!C67+'[1]共通経費'!C68+'[1]共通経費'!C69+'[1]共通経費'!C88+'[1]共通経費'!C89+'[1]プロローグ'!B14+'[1]プロローグ'!B17+'[1]大会毎'!H16+'[1]大会毎'!H19+'[1]大会毎'!AG9+'[1]大会毎'!AL8+'[1]大会毎'!AL9</f>
        <v>329833</v>
      </c>
      <c r="C29" s="37">
        <f>+B29/+B30</f>
        <v>0.08407625549894954</v>
      </c>
      <c r="D29" s="36">
        <v>59475</v>
      </c>
      <c r="E29" s="38" t="s">
        <v>49</v>
      </c>
    </row>
    <row r="30" spans="1:5" ht="15" thickBot="1" thickTop="1">
      <c r="A30" s="39" t="s">
        <v>18</v>
      </c>
      <c r="B30" s="40">
        <f>+B15+B16+B17+B18+B20+B22+B23+B24+B25+B26+B27+B28+B29</f>
        <v>3923022</v>
      </c>
      <c r="C30" s="41">
        <f>SUM(C15:C29)</f>
        <v>0.9999999999999998</v>
      </c>
      <c r="D30" s="40">
        <f>+D15+D16+D17+D18+D20+D22+D23+D24+D25+D26+D27+D28+D29</f>
        <v>4337366</v>
      </c>
      <c r="E30" s="42"/>
    </row>
    <row r="31" spans="1:5" ht="14.25" thickBot="1">
      <c r="A31" s="23" t="s">
        <v>50</v>
      </c>
      <c r="B31" s="43">
        <f>+B10-B30</f>
        <v>326949</v>
      </c>
      <c r="C31" s="44"/>
      <c r="D31" s="43">
        <f>+D10-D30</f>
        <v>-191466</v>
      </c>
      <c r="E31" s="26"/>
    </row>
    <row r="33" ht="13.5">
      <c r="A33" t="s">
        <v>51</v>
      </c>
    </row>
    <row r="34" ht="13.5">
      <c r="A34" t="s">
        <v>52</v>
      </c>
    </row>
    <row r="35" ht="13.5">
      <c r="A35" t="s">
        <v>53</v>
      </c>
    </row>
    <row r="36" ht="13.5">
      <c r="A36" t="s">
        <v>54</v>
      </c>
    </row>
  </sheetData>
  <mergeCells count="2">
    <mergeCell ref="A18:A19"/>
    <mergeCell ref="A20:A21"/>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じゅん</dc:creator>
  <cp:keywords/>
  <dc:description/>
  <cp:lastModifiedBy>じゅん</cp:lastModifiedBy>
  <dcterms:created xsi:type="dcterms:W3CDTF">2007-02-12T15:57:32Z</dcterms:created>
  <dcterms:modified xsi:type="dcterms:W3CDTF">2007-02-12T16:02:49Z</dcterms:modified>
  <cp:category/>
  <cp:version/>
  <cp:contentType/>
  <cp:contentStatus/>
</cp:coreProperties>
</file>